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942\Desktop\"/>
    </mc:Choice>
  </mc:AlternateContent>
  <xr:revisionPtr revIDLastSave="0" documentId="13_ncr:1_{3E0D7F89-17C6-4CAA-9F56-0462818220CB}" xr6:coauthVersionLast="47" xr6:coauthVersionMax="47" xr10:uidLastSave="{00000000-0000-0000-0000-000000000000}"/>
  <bookViews>
    <workbookView xWindow="-120" yWindow="-120" windowWidth="20730" windowHeight="11160" activeTab="1" xr2:uid="{74A43C7D-471E-4844-A89D-169BE63680F0}"/>
  </bookViews>
  <sheets>
    <sheet name="Datos La Vaquita" sheetId="1" r:id="rId1"/>
    <sheet name="Evaluación Leches Ama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2" l="1"/>
  <c r="B17" i="2"/>
  <c r="B7" i="1"/>
  <c r="B28" i="2"/>
  <c r="B23" i="2"/>
  <c r="B22" i="2"/>
  <c r="B20" i="2"/>
  <c r="B19" i="2"/>
  <c r="B12" i="2"/>
  <c r="B18" i="2"/>
  <c r="B10" i="2"/>
  <c r="B9" i="2"/>
  <c r="E6" i="1"/>
  <c r="B7" i="2"/>
  <c r="B6" i="2"/>
  <c r="B13" i="1"/>
  <c r="B12" i="1"/>
  <c r="E5" i="1"/>
  <c r="C5" i="1"/>
  <c r="B5" i="1"/>
</calcChain>
</file>

<file path=xl/sharedStrings.xml><?xml version="1.0" encoding="utf-8"?>
<sst xmlns="http://schemas.openxmlformats.org/spreadsheetml/2006/main" count="48" uniqueCount="45">
  <si>
    <t>Patrimonio</t>
  </si>
  <si>
    <t>Número de acciones</t>
  </si>
  <si>
    <t>Precio x acción</t>
  </si>
  <si>
    <t>UF (en miles)</t>
  </si>
  <si>
    <t>UF:</t>
  </si>
  <si>
    <t>Otros pasivos financieros no corrientes UF (en miles)</t>
  </si>
  <si>
    <t>Otros pasivos financieros corrientes UF (en miles)</t>
  </si>
  <si>
    <t>Deuda Financiera UF (en miles)</t>
  </si>
  <si>
    <t>CLP (MM)</t>
  </si>
  <si>
    <t>B/P</t>
  </si>
  <si>
    <t>Estructura Capital objetivo</t>
  </si>
  <si>
    <t>Estructura Deuda objetivo</t>
  </si>
  <si>
    <t>D/V objetivo</t>
  </si>
  <si>
    <t>P/V objetivo</t>
  </si>
  <si>
    <t>No relevante para la evaluación en este caso</t>
  </si>
  <si>
    <t>Kp</t>
  </si>
  <si>
    <t>Recomendaciones</t>
  </si>
  <si>
    <t>Financiamiento con deuda</t>
  </si>
  <si>
    <t>Financiamiento con patrimonio</t>
  </si>
  <si>
    <t>P/V</t>
  </si>
  <si>
    <t>Transado al 99% sobre la par</t>
  </si>
  <si>
    <t>TIR</t>
  </si>
  <si>
    <t>Beta_c/d</t>
  </si>
  <si>
    <t xml:space="preserve">Beta_c/d </t>
  </si>
  <si>
    <t xml:space="preserve">Kb </t>
  </si>
  <si>
    <t>Referencial</t>
  </si>
  <si>
    <t>Fecha</t>
  </si>
  <si>
    <t>Bonos BC 10 años</t>
  </si>
  <si>
    <t>Bonos BC 30 años</t>
  </si>
  <si>
    <t>Tasa de interés</t>
  </si>
  <si>
    <t>PRM</t>
  </si>
  <si>
    <t>2023-00</t>
  </si>
  <si>
    <t>Real</t>
  </si>
  <si>
    <t>Datos entregados por la consultora Gpartners</t>
  </si>
  <si>
    <t>Beta_b</t>
  </si>
  <si>
    <t>tc</t>
  </si>
  <si>
    <t>Beta_s/d</t>
  </si>
  <si>
    <t>B/V</t>
  </si>
  <si>
    <t>Let's work!</t>
  </si>
  <si>
    <t>k_wacc</t>
  </si>
  <si>
    <t>2027-00</t>
  </si>
  <si>
    <t>Leches Amanda</t>
  </si>
  <si>
    <t>Van_leches_Amanda</t>
  </si>
  <si>
    <t>Al 30 de junio del 2020</t>
  </si>
  <si>
    <t>Al 31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</si>
</sst>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2" formatCode="_ &quot;$&quot;* #,##0_ ;_ &quot;$&quot;* \-#,##0_ ;_ &quot;$&quot;* &quot;-&quot;_ ;_ @_ 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42" fontId="0" fillId="0" borderId="0" xfId="1" applyFont="1"/>
    <xf numFmtId="42" fontId="0" fillId="0" borderId="0" xfId="0" applyNumberFormat="1"/>
    <xf numFmtId="42" fontId="0" fillId="2" borderId="0" xfId="1" applyFont="1" applyFill="1"/>
    <xf numFmtId="42" fontId="0" fillId="2" borderId="0" xfId="0" applyNumberFormat="1" applyFill="1"/>
    <xf numFmtId="9" fontId="0" fillId="0" borderId="0" xfId="0" applyNumberFormat="1"/>
    <xf numFmtId="9" fontId="0" fillId="3" borderId="0" xfId="0" applyNumberFormat="1" applyFill="1"/>
    <xf numFmtId="0" fontId="0" fillId="0" borderId="0" xfId="0" applyFill="1"/>
    <xf numFmtId="0" fontId="0" fillId="2" borderId="0" xfId="0" applyFill="1"/>
    <xf numFmtId="9" fontId="0" fillId="2" borderId="0" xfId="0" applyNumberFormat="1" applyFill="1"/>
    <xf numFmtId="42" fontId="0" fillId="0" borderId="0" xfId="0" applyNumberFormat="1" applyFill="1"/>
    <xf numFmtId="2" fontId="0" fillId="2" borderId="0" xfId="0" applyNumberFormat="1" applyFill="1"/>
    <xf numFmtId="0" fontId="0" fillId="4" borderId="0" xfId="0" applyFill="1"/>
    <xf numFmtId="0" fontId="2" fillId="2" borderId="0" xfId="0" applyFont="1" applyFill="1"/>
    <xf numFmtId="10" fontId="0" fillId="0" borderId="0" xfId="0" applyNumberFormat="1"/>
    <xf numFmtId="164" fontId="0" fillId="0" borderId="0" xfId="0" applyNumberFormat="1"/>
    <xf numFmtId="164" fontId="2" fillId="2" borderId="0" xfId="2" applyNumberFormat="1" applyFont="1" applyFill="1"/>
    <xf numFmtId="0" fontId="0" fillId="0" borderId="3" xfId="0" applyBorder="1"/>
    <xf numFmtId="15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0" fontId="0" fillId="0" borderId="4" xfId="0" applyNumberFormat="1" applyBorder="1"/>
    <xf numFmtId="0" fontId="0" fillId="0" borderId="4" xfId="0" applyBorder="1" applyAlignment="1">
      <alignment horizontal="right"/>
    </xf>
    <xf numFmtId="9" fontId="0" fillId="0" borderId="4" xfId="0" applyNumberFormat="1" applyBorder="1"/>
    <xf numFmtId="9" fontId="0" fillId="2" borderId="3" xfId="0" applyNumberFormat="1" applyFill="1" applyBorder="1"/>
    <xf numFmtId="10" fontId="0" fillId="2" borderId="3" xfId="0" applyNumberFormat="1" applyFill="1" applyBorder="1"/>
    <xf numFmtId="10" fontId="0" fillId="2" borderId="4" xfId="0" applyNumberFormat="1" applyFill="1" applyBorder="1"/>
    <xf numFmtId="2" fontId="0" fillId="0" borderId="0" xfId="0" applyNumberFormat="1"/>
    <xf numFmtId="42" fontId="0" fillId="0" borderId="3" xfId="1" applyFont="1" applyBorder="1"/>
    <xf numFmtId="8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F6E6-2864-4C27-B71B-4683C1E37312}">
  <dimension ref="A1:F15"/>
  <sheetViews>
    <sheetView zoomScale="80" zoomScaleNormal="80" workbookViewId="0">
      <selection activeCell="B8" sqref="B8"/>
    </sheetView>
  </sheetViews>
  <sheetFormatPr baseColWidth="10" defaultRowHeight="15" x14ac:dyDescent="0.25"/>
  <cols>
    <col min="1" max="1" width="24.85546875" bestFit="1" customWidth="1"/>
    <col min="2" max="2" width="33.140625" bestFit="1" customWidth="1"/>
    <col min="3" max="3" width="48.42578125" bestFit="1" customWidth="1"/>
    <col min="4" max="4" width="32.7109375" bestFit="1" customWidth="1"/>
    <col min="5" max="5" width="33.140625" bestFit="1" customWidth="1"/>
    <col min="6" max="6" width="48.42578125" bestFit="1" customWidth="1"/>
  </cols>
  <sheetData>
    <row r="1" spans="1:6" x14ac:dyDescent="0.25">
      <c r="A1" t="s">
        <v>4</v>
      </c>
      <c r="B1" s="2">
        <v>32000</v>
      </c>
    </row>
    <row r="2" spans="1:6" x14ac:dyDescent="0.25">
      <c r="A2" t="s">
        <v>1</v>
      </c>
      <c r="B2" s="1">
        <v>1800000000</v>
      </c>
    </row>
    <row r="3" spans="1:6" x14ac:dyDescent="0.25">
      <c r="A3" t="s">
        <v>2</v>
      </c>
      <c r="B3" s="2">
        <v>80000</v>
      </c>
      <c r="E3" t="s">
        <v>6</v>
      </c>
      <c r="F3" t="s">
        <v>5</v>
      </c>
    </row>
    <row r="4" spans="1:6" x14ac:dyDescent="0.25">
      <c r="B4" t="s">
        <v>8</v>
      </c>
      <c r="C4" t="s">
        <v>3</v>
      </c>
      <c r="E4" s="2">
        <v>250000</v>
      </c>
      <c r="F4" s="2">
        <v>4375000</v>
      </c>
    </row>
    <row r="5" spans="1:6" x14ac:dyDescent="0.25">
      <c r="A5" t="s">
        <v>0</v>
      </c>
      <c r="B5" s="3">
        <f>B2*B3/1000000</f>
        <v>144000000</v>
      </c>
      <c r="C5" s="4">
        <f>(B5/B1)*1000</f>
        <v>4500000</v>
      </c>
      <c r="D5" t="s">
        <v>7</v>
      </c>
      <c r="E5" s="11">
        <f>SUM(E4:F4)</f>
        <v>4625000</v>
      </c>
    </row>
    <row r="6" spans="1:6" x14ac:dyDescent="0.25">
      <c r="E6" s="5">
        <f>E5*99%</f>
        <v>4578750</v>
      </c>
      <c r="F6" s="13" t="s">
        <v>20</v>
      </c>
    </row>
    <row r="7" spans="1:6" x14ac:dyDescent="0.25">
      <c r="A7" t="s">
        <v>9</v>
      </c>
      <c r="B7" s="12">
        <f>E6/C5</f>
        <v>1.0175000000000001</v>
      </c>
    </row>
    <row r="8" spans="1:6" x14ac:dyDescent="0.25">
      <c r="D8" t="s">
        <v>21</v>
      </c>
      <c r="E8" s="16">
        <v>5.5E-2</v>
      </c>
    </row>
    <row r="9" spans="1:6" x14ac:dyDescent="0.25">
      <c r="A9" t="s">
        <v>11</v>
      </c>
      <c r="B9" s="6">
        <v>0.5</v>
      </c>
      <c r="C9" s="8"/>
    </row>
    <row r="10" spans="1:6" x14ac:dyDescent="0.25">
      <c r="A10" t="s">
        <v>10</v>
      </c>
      <c r="B10" s="6">
        <v>0.5</v>
      </c>
    </row>
    <row r="11" spans="1:6" ht="15.75" thickBot="1" x14ac:dyDescent="0.3"/>
    <row r="12" spans="1:6" x14ac:dyDescent="0.25">
      <c r="A12" t="s">
        <v>12</v>
      </c>
      <c r="B12" s="7">
        <f>B9/(B10+B9)</f>
        <v>0.5</v>
      </c>
      <c r="C12" s="31" t="s">
        <v>14</v>
      </c>
    </row>
    <row r="13" spans="1:6" ht="15.75" thickBot="1" x14ac:dyDescent="0.3">
      <c r="A13" t="s">
        <v>13</v>
      </c>
      <c r="B13" s="7">
        <f>1-B12</f>
        <v>0.5</v>
      </c>
      <c r="C13" s="32"/>
    </row>
    <row r="15" spans="1:6" x14ac:dyDescent="0.25">
      <c r="A15" t="s">
        <v>22</v>
      </c>
      <c r="B15" s="9">
        <v>1.2</v>
      </c>
    </row>
  </sheetData>
  <mergeCells count="1"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6FA4-BA63-42B3-84BC-C92FB6C66E5A}">
  <dimension ref="A2:I29"/>
  <sheetViews>
    <sheetView tabSelected="1" topLeftCell="A10" zoomScale="80" zoomScaleNormal="80" workbookViewId="0">
      <selection activeCell="D15" sqref="D15:F21"/>
    </sheetView>
  </sheetViews>
  <sheetFormatPr baseColWidth="10" defaultRowHeight="15" x14ac:dyDescent="0.25"/>
  <cols>
    <col min="1" max="1" width="29" bestFit="1" customWidth="1"/>
    <col min="2" max="2" width="12" bestFit="1" customWidth="1"/>
    <col min="3" max="3" width="24.42578125" bestFit="1" customWidth="1"/>
    <col min="4" max="6" width="11.5703125" bestFit="1" customWidth="1"/>
    <col min="7" max="7" width="16.42578125" bestFit="1" customWidth="1"/>
    <col min="8" max="8" width="16.28515625" bestFit="1" customWidth="1"/>
    <col min="9" max="9" width="47" bestFit="1" customWidth="1"/>
  </cols>
  <sheetData>
    <row r="2" spans="1:9" ht="15.75" thickBot="1" x14ac:dyDescent="0.3"/>
    <row r="3" spans="1:9" x14ac:dyDescent="0.25">
      <c r="A3" t="s">
        <v>17</v>
      </c>
      <c r="B3" s="10">
        <v>0.25</v>
      </c>
      <c r="C3" s="33" t="s">
        <v>16</v>
      </c>
      <c r="G3" s="18" t="s">
        <v>27</v>
      </c>
      <c r="H3" s="21" t="s">
        <v>28</v>
      </c>
      <c r="I3" s="33" t="s">
        <v>33</v>
      </c>
    </row>
    <row r="4" spans="1:9" ht="15.75" thickBot="1" x14ac:dyDescent="0.3">
      <c r="A4" t="s">
        <v>18</v>
      </c>
      <c r="B4" s="10">
        <v>0.75</v>
      </c>
      <c r="C4" s="34"/>
      <c r="F4" s="18" t="s">
        <v>26</v>
      </c>
      <c r="G4" s="18" t="s">
        <v>29</v>
      </c>
      <c r="H4" s="21" t="s">
        <v>29</v>
      </c>
      <c r="I4" s="35"/>
    </row>
    <row r="5" spans="1:9" x14ac:dyDescent="0.25">
      <c r="F5" s="19">
        <v>44735</v>
      </c>
      <c r="G5" s="20">
        <v>1.6E-2</v>
      </c>
      <c r="H5" s="22">
        <v>1.8200000000000001E-2</v>
      </c>
      <c r="I5" s="35"/>
    </row>
    <row r="6" spans="1:9" x14ac:dyDescent="0.25">
      <c r="A6" t="s">
        <v>37</v>
      </c>
      <c r="B6" s="10">
        <f>B3/(B3+B4)</f>
        <v>0.25</v>
      </c>
      <c r="F6" s="19">
        <v>44739</v>
      </c>
      <c r="G6" s="20">
        <v>1.55E-2</v>
      </c>
      <c r="H6" s="22">
        <v>1.83E-2</v>
      </c>
      <c r="I6" s="35"/>
    </row>
    <row r="7" spans="1:9" x14ac:dyDescent="0.25">
      <c r="A7" t="s">
        <v>19</v>
      </c>
      <c r="B7" s="10">
        <f>1-B6</f>
        <v>0.75</v>
      </c>
      <c r="F7" s="19">
        <v>44740</v>
      </c>
      <c r="G7" s="20">
        <v>1.4500000000000001E-2</v>
      </c>
      <c r="H7" s="22">
        <v>1.84E-2</v>
      </c>
      <c r="I7" s="35"/>
    </row>
    <row r="8" spans="1:9" ht="15.75" thickBot="1" x14ac:dyDescent="0.3">
      <c r="F8" s="19">
        <v>44741</v>
      </c>
      <c r="G8" s="20">
        <v>1.35E-2</v>
      </c>
      <c r="H8" s="27">
        <v>1.9300000000000001E-2</v>
      </c>
      <c r="I8" s="35"/>
    </row>
    <row r="9" spans="1:9" x14ac:dyDescent="0.25">
      <c r="A9" t="s">
        <v>23</v>
      </c>
      <c r="B9" s="14">
        <f>'Datos La Vaquita'!B15</f>
        <v>1.2</v>
      </c>
      <c r="C9" s="33" t="s">
        <v>25</v>
      </c>
      <c r="I9" s="35"/>
    </row>
    <row r="10" spans="1:9" ht="15.75" thickBot="1" x14ac:dyDescent="0.3">
      <c r="A10" t="s">
        <v>24</v>
      </c>
      <c r="B10" s="17">
        <f>'Datos La Vaquita'!E8</f>
        <v>5.5E-2</v>
      </c>
      <c r="C10" s="34"/>
      <c r="F10" s="18" t="s">
        <v>30</v>
      </c>
      <c r="G10" s="26">
        <v>6.6000000000000003E-2</v>
      </c>
      <c r="H10" s="21" t="s">
        <v>32</v>
      </c>
      <c r="I10" s="35"/>
    </row>
    <row r="11" spans="1:9" x14ac:dyDescent="0.25">
      <c r="I11" s="35"/>
    </row>
    <row r="12" spans="1:9" x14ac:dyDescent="0.25">
      <c r="A12" t="s">
        <v>9</v>
      </c>
      <c r="B12" s="28">
        <f>'Datos La Vaquita'!B7</f>
        <v>1.0175000000000001</v>
      </c>
      <c r="F12" s="18">
        <v>2021</v>
      </c>
      <c r="G12" s="18">
        <v>2022</v>
      </c>
      <c r="H12" s="23" t="s">
        <v>31</v>
      </c>
      <c r="I12" s="35"/>
    </row>
    <row r="13" spans="1:9" ht="15.75" thickBot="1" x14ac:dyDescent="0.3">
      <c r="F13" s="25">
        <v>0.25</v>
      </c>
      <c r="G13" s="26">
        <v>0.255</v>
      </c>
      <c r="H13" s="24">
        <v>0.27</v>
      </c>
      <c r="I13" s="34"/>
    </row>
    <row r="15" spans="1:9" x14ac:dyDescent="0.25">
      <c r="A15" s="13" t="s">
        <v>38</v>
      </c>
    </row>
    <row r="16" spans="1:9" x14ac:dyDescent="0.25">
      <c r="C16" s="15"/>
    </row>
    <row r="17" spans="1:7" x14ac:dyDescent="0.25">
      <c r="A17" t="s">
        <v>34</v>
      </c>
      <c r="B17" s="15">
        <f>(B10-H8)/G10</f>
        <v>0.54090909090909078</v>
      </c>
    </row>
    <row r="18" spans="1:7" x14ac:dyDescent="0.25">
      <c r="A18" t="s">
        <v>35</v>
      </c>
      <c r="B18" s="15">
        <f>(F13+G13)/2</f>
        <v>0.2525</v>
      </c>
    </row>
    <row r="19" spans="1:7" x14ac:dyDescent="0.25">
      <c r="A19" t="s">
        <v>36</v>
      </c>
      <c r="B19">
        <f>(B9+B17*(1-B18)*B12)/(1+(1-B18)*B12)</f>
        <v>0.91526892752038569</v>
      </c>
    </row>
    <row r="20" spans="1:7" x14ac:dyDescent="0.25">
      <c r="A20" s="8" t="s">
        <v>22</v>
      </c>
      <c r="B20">
        <f>B19*(1+(1-B18)*(B6/B7))-B17*(1-B18)*(B6/B7)</f>
        <v>1.0085469201427002</v>
      </c>
    </row>
    <row r="22" spans="1:7" x14ac:dyDescent="0.25">
      <c r="A22" t="s">
        <v>15</v>
      </c>
      <c r="B22" s="15">
        <f>H8+G10*B20</f>
        <v>8.5864096729418207E-2</v>
      </c>
    </row>
    <row r="23" spans="1:7" x14ac:dyDescent="0.25">
      <c r="A23" t="s">
        <v>39</v>
      </c>
      <c r="B23" s="15">
        <f>B22*B7+(1-B18)*B6*B10</f>
        <v>7.4676197547063658E-2</v>
      </c>
    </row>
    <row r="25" spans="1:7" x14ac:dyDescent="0.25">
      <c r="A25" s="18"/>
      <c r="B25" s="18">
        <v>2022</v>
      </c>
      <c r="C25" s="18">
        <v>2023</v>
      </c>
      <c r="D25" s="18">
        <v>2024</v>
      </c>
      <c r="E25" s="18">
        <v>2025</v>
      </c>
      <c r="F25" s="18">
        <v>2026</v>
      </c>
      <c r="G25" s="18" t="s">
        <v>40</v>
      </c>
    </row>
    <row r="26" spans="1:7" x14ac:dyDescent="0.25">
      <c r="A26" s="18" t="s">
        <v>41</v>
      </c>
      <c r="B26" s="29">
        <v>-10000</v>
      </c>
      <c r="C26" s="29">
        <v>5000</v>
      </c>
      <c r="D26" s="29">
        <v>6000</v>
      </c>
      <c r="E26" s="29">
        <v>12000</v>
      </c>
      <c r="F26" s="29">
        <v>15000</v>
      </c>
      <c r="G26" s="29">
        <v>20000</v>
      </c>
    </row>
    <row r="28" spans="1:7" x14ac:dyDescent="0.25">
      <c r="A28" t="s">
        <v>42</v>
      </c>
      <c r="B28" s="30">
        <f>B26+C26/(1+B23)+D26/((1+B23)^2)+E26/((1+B23)^3)+F26/((1+B23)^4)+(G26/B23)*(1/((1+B23)^4))</f>
        <v>221549.28161083849</v>
      </c>
      <c r="C28" t="s">
        <v>44</v>
      </c>
    </row>
    <row r="29" spans="1:7" x14ac:dyDescent="0.25">
      <c r="B29" s="30">
        <f>B28/(1+B23)^0.5</f>
        <v>213713.29051116691</v>
      </c>
      <c r="C29" s="9" t="s">
        <v>43</v>
      </c>
    </row>
  </sheetData>
  <mergeCells count="3">
    <mergeCell ref="C3:C4"/>
    <mergeCell ref="C9:C10"/>
    <mergeCell ref="I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La Vaquita</vt:lpstr>
      <vt:lpstr>Evaluación Leches Amanda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Nicolás González Cifuentes</dc:creator>
  <cp:lastModifiedBy>Christian Nicolás González Cifuentes</cp:lastModifiedBy>
  <dcterms:created xsi:type="dcterms:W3CDTF">2022-04-18T00:27:12Z</dcterms:created>
  <dcterms:modified xsi:type="dcterms:W3CDTF">2022-04-18T17:35:38Z</dcterms:modified>
</cp:coreProperties>
</file>